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AMILIA GARCIA\Documents\GERARDO\2018\COSTOS TRANSMISION AMERICA CENTRAL\EJECUCIÓN\ACTIVIDADES PREVIAS\"/>
    </mc:Choice>
  </mc:AlternateContent>
  <bookViews>
    <workbookView xWindow="0" yWindow="0" windowWidth="20490" windowHeight="7020" activeTab="1"/>
  </bookViews>
  <sheets>
    <sheet name="LINEAS" sheetId="1" r:id="rId1"/>
    <sheet name="SUBESTACIONE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4" i="2" l="1"/>
  <c r="D43" i="2"/>
  <c r="B29" i="2" l="1"/>
  <c r="F33" i="1" l="1"/>
  <c r="E33" i="1"/>
  <c r="D33" i="1"/>
  <c r="C33" i="1"/>
  <c r="B33" i="1"/>
  <c r="D9" i="2" l="1"/>
  <c r="C9" i="2"/>
  <c r="B9" i="2"/>
  <c r="B28" i="2" l="1"/>
  <c r="D28" i="2" s="1"/>
  <c r="B16" i="2" s="1"/>
  <c r="B17" i="2" s="1"/>
  <c r="B30" i="2"/>
  <c r="D30" i="2" s="1"/>
  <c r="D16" i="2" s="1"/>
  <c r="D17" i="2" s="1"/>
  <c r="F20" i="2" s="1"/>
  <c r="D29" i="2"/>
  <c r="C16" i="2" s="1"/>
  <c r="C17" i="2" s="1"/>
  <c r="E20" i="2" s="1"/>
  <c r="B27" i="2"/>
  <c r="D27" i="2" s="1"/>
  <c r="F21" i="2" l="1"/>
  <c r="E21" i="2"/>
  <c r="D20" i="2"/>
  <c r="C20" i="2"/>
  <c r="C21" i="2" s="1"/>
  <c r="B20" i="2"/>
  <c r="F16" i="1"/>
  <c r="E16" i="1"/>
  <c r="D16" i="1"/>
  <c r="C16" i="1"/>
  <c r="B21" i="2" l="1"/>
  <c r="D21" i="2"/>
  <c r="B20" i="1"/>
  <c r="D20" i="1" s="1"/>
  <c r="I20" i="1" l="1"/>
  <c r="H20" i="1"/>
  <c r="G20" i="1"/>
  <c r="K20" i="1"/>
  <c r="F20" i="1"/>
  <c r="J20" i="1"/>
  <c r="E20" i="1"/>
  <c r="L20" i="1"/>
  <c r="B16" i="1" l="1"/>
  <c r="B21" i="1" l="1"/>
  <c r="B19" i="1"/>
  <c r="D19" i="1" s="1"/>
  <c r="B18" i="1"/>
  <c r="D21" i="1" l="1"/>
  <c r="D18" i="1"/>
  <c r="L18" i="1" l="1"/>
  <c r="I18" i="1"/>
  <c r="G18" i="1"/>
  <c r="E18" i="1"/>
  <c r="G19" i="1"/>
  <c r="I19" i="1"/>
  <c r="E19" i="1"/>
  <c r="K21" i="1"/>
  <c r="I21" i="1"/>
  <c r="G21" i="1"/>
  <c r="E21" i="1"/>
  <c r="F21" i="1"/>
  <c r="H21" i="1"/>
  <c r="L21" i="1"/>
  <c r="J21" i="1"/>
  <c r="D22" i="1"/>
  <c r="J18" i="1"/>
  <c r="K18" i="1"/>
  <c r="H18" i="1"/>
  <c r="F19" i="1"/>
  <c r="J19" i="1"/>
  <c r="L19" i="1"/>
  <c r="K19" i="1"/>
  <c r="H19" i="1"/>
  <c r="F18" i="1"/>
  <c r="E22" i="1" l="1"/>
  <c r="G22" i="1"/>
  <c r="L22" i="1"/>
  <c r="I22" i="1"/>
  <c r="H22" i="1"/>
  <c r="K22" i="1"/>
  <c r="J22" i="1"/>
  <c r="F22" i="1"/>
</calcChain>
</file>

<file path=xl/sharedStrings.xml><?xml version="1.0" encoding="utf-8"?>
<sst xmlns="http://schemas.openxmlformats.org/spreadsheetml/2006/main" count="92" uniqueCount="64">
  <si>
    <t>Actividades previas</t>
  </si>
  <si>
    <t>Estudio de impacto social</t>
  </si>
  <si>
    <t>Selección de trayectoria y Topografía</t>
  </si>
  <si>
    <t>Licencias de construcción</t>
  </si>
  <si>
    <t>Estudio de mecánica de suelos</t>
  </si>
  <si>
    <t>Estudio de resistividad</t>
  </si>
  <si>
    <t>Estudio de impacto ambiental</t>
  </si>
  <si>
    <t>Prospección arqueológica</t>
  </si>
  <si>
    <t>Indemnizaciones</t>
  </si>
  <si>
    <t>Costo/m2</t>
  </si>
  <si>
    <t>Longitud</t>
  </si>
  <si>
    <t>115 kV (22 m)</t>
  </si>
  <si>
    <t>138 kV (25 m)</t>
  </si>
  <si>
    <t>230 Kv (30 m)</t>
  </si>
  <si>
    <t>400 kV (40 m)</t>
  </si>
  <si>
    <t>500 kV (50 m)</t>
  </si>
  <si>
    <t>Subtotal</t>
  </si>
  <si>
    <t>Costo terreno para subestación</t>
  </si>
  <si>
    <t>Superficie</t>
  </si>
  <si>
    <t>Costo terreno</t>
  </si>
  <si>
    <t>115 kV (11 m)</t>
  </si>
  <si>
    <t>138 kV (12 m)</t>
  </si>
  <si>
    <t>230 Kv (15m)</t>
  </si>
  <si>
    <t>Por km/115 kV</t>
  </si>
  <si>
    <t>Por km/230 kV</t>
  </si>
  <si>
    <t>Por km/138 kV</t>
  </si>
  <si>
    <t>Por km/400 kV</t>
  </si>
  <si>
    <t>Por km/500 kV</t>
  </si>
  <si>
    <t>1 circuito</t>
  </si>
  <si>
    <t>2 circuitos</t>
  </si>
  <si>
    <t>Transición 5%</t>
  </si>
  <si>
    <t>Cerril 75%</t>
  </si>
  <si>
    <t>Agrícola  18%</t>
  </si>
  <si>
    <t>Suburbano 2%</t>
  </si>
  <si>
    <t>Ingeniería básica, Ingeniería de detalle</t>
  </si>
  <si>
    <t>115 kV</t>
  </si>
  <si>
    <t>138 kV</t>
  </si>
  <si>
    <t>230 kV</t>
  </si>
  <si>
    <t>400 kV</t>
  </si>
  <si>
    <t>500 kV</t>
  </si>
  <si>
    <t>Supervisión</t>
  </si>
  <si>
    <t>Obras de mitigación y compensación ambiental</t>
  </si>
  <si>
    <t>Costo/m</t>
  </si>
  <si>
    <t>230 Kv / 115 kV 250 x 250</t>
  </si>
  <si>
    <t>500 kV /230 kV 500 x 500</t>
  </si>
  <si>
    <t>230 Kv / 138 kV 250 x 250</t>
  </si>
  <si>
    <t>Topografía</t>
  </si>
  <si>
    <t>Ingeniería básica, Ingeniería de detalle por bahía</t>
  </si>
  <si>
    <t>Ingeniería básica, Ingeniería de detalle por banco de transformación</t>
  </si>
  <si>
    <t>Supervisión por bahía</t>
  </si>
  <si>
    <t>Supervisión por banco de transformación</t>
  </si>
  <si>
    <t>Actividades previas por bahía de línea</t>
  </si>
  <si>
    <t>Actividades previas por bahía de banco</t>
  </si>
  <si>
    <t xml:space="preserve">400 kV </t>
  </si>
  <si>
    <t>Actividades previas por banco de transformación</t>
  </si>
  <si>
    <t>Costo de terreno</t>
  </si>
  <si>
    <t>Ingeniería básica, Ingeniería de detalle por banco de reactor</t>
  </si>
  <si>
    <t>Ingeniería básica, Ingeniería de detalle por banco de capacitor</t>
  </si>
  <si>
    <t>Supervisión por banco de reactor</t>
  </si>
  <si>
    <t>Supervisión por banco de capacitor</t>
  </si>
  <si>
    <t>Para repotenciaciones incrementar 50 % al costo de Ingeniería por las actividades de ingeniería de campo y revisión de condiciones estructurales de la línea a repotenciar.</t>
  </si>
  <si>
    <t>400 kV / 230 kV 400 x 450</t>
  </si>
  <si>
    <t>Nota: Ingeniería para Transformadores trifásicos considerar 80% de un banco</t>
  </si>
  <si>
    <t xml:space="preserve">         Supervisión para Transformadores trifásicos considerar 50% de un banco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</si>
</sst>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.0000_-;\-&quot;$&quot;* #,##0.0000_-;_-&quot;$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44" fontId="0" fillId="0" borderId="0" xfId="1" applyFont="1"/>
    <xf numFmtId="44" fontId="2" fillId="0" borderId="0" xfId="1" applyFont="1"/>
    <xf numFmtId="43" fontId="0" fillId="0" borderId="0" xfId="2" applyFont="1"/>
    <xf numFmtId="43" fontId="0" fillId="0" borderId="0" xfId="0" applyNumberFormat="1"/>
    <xf numFmtId="0" fontId="2" fillId="0" borderId="0" xfId="0" applyFont="1" applyAlignment="1">
      <alignment horizontal="right"/>
    </xf>
    <xf numFmtId="43" fontId="2" fillId="0" borderId="0" xfId="2" applyFont="1"/>
    <xf numFmtId="0" fontId="2" fillId="0" borderId="0" xfId="0" applyFont="1" applyAlignment="1">
      <alignment horizontal="center"/>
    </xf>
    <xf numFmtId="44" fontId="0" fillId="0" borderId="0" xfId="0" applyNumberFormat="1"/>
    <xf numFmtId="164" fontId="0" fillId="0" borderId="0" xfId="0" applyNumberFormat="1"/>
    <xf numFmtId="44" fontId="2" fillId="0" borderId="0" xfId="1" applyFont="1" applyAlignment="1">
      <alignment horizontal="center" vertical="center"/>
    </xf>
    <xf numFmtId="0" fontId="2" fillId="0" borderId="1" xfId="0" applyFont="1" applyBorder="1"/>
    <xf numFmtId="44" fontId="2" fillId="0" borderId="1" xfId="1" applyFont="1" applyBorder="1"/>
    <xf numFmtId="0" fontId="2" fillId="0" borderId="1" xfId="0" applyFont="1" applyBorder="1" applyAlignment="1">
      <alignment wrapText="1"/>
    </xf>
    <xf numFmtId="44" fontId="0" fillId="0" borderId="1" xfId="0" applyNumberFormat="1" applyBorder="1"/>
    <xf numFmtId="0" fontId="0" fillId="0" borderId="1" xfId="0" applyBorder="1"/>
    <xf numFmtId="0" fontId="2" fillId="0" borderId="1" xfId="0" applyFont="1" applyBorder="1" applyAlignment="1">
      <alignment horizontal="center"/>
    </xf>
    <xf numFmtId="44" fontId="2" fillId="0" borderId="1" xfId="1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44" fontId="0" fillId="0" borderId="1" xfId="0" applyNumberFormat="1" applyFill="1" applyBorder="1" applyAlignment="1">
      <alignment horizontal="center" vertical="center"/>
    </xf>
    <xf numFmtId="44" fontId="2" fillId="0" borderId="0" xfId="0" applyNumberFormat="1" applyFont="1"/>
    <xf numFmtId="0" fontId="2" fillId="0" borderId="0" xfId="0" applyFont="1" applyFill="1" applyBorder="1"/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2387722</xdr:colOff>
      <xdr:row>4</xdr:row>
      <xdr:rowOff>57149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014" t="12089" r="52996" b="73074"/>
        <a:stretch/>
      </xdr:blipFill>
      <xdr:spPr>
        <a:xfrm>
          <a:off x="0" y="0"/>
          <a:ext cx="2387722" cy="8191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2387722</xdr:colOff>
      <xdr:row>4</xdr:row>
      <xdr:rowOff>57149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014" t="12089" r="52996" b="73074"/>
        <a:stretch/>
      </xdr:blipFill>
      <xdr:spPr>
        <a:xfrm>
          <a:off x="0" y="0"/>
          <a:ext cx="2387722" cy="8191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L33"/>
  <sheetViews>
    <sheetView zoomScale="106" zoomScaleNormal="106" workbookViewId="0">
      <selection activeCell="G28" sqref="G28"/>
    </sheetView>
  </sheetViews>
  <sheetFormatPr baseColWidth="10" defaultRowHeight="15" x14ac:dyDescent="0.25"/>
  <cols>
    <col min="1" max="1" width="42.85546875" customWidth="1"/>
    <col min="2" max="2" width="14.140625" customWidth="1"/>
    <col min="3" max="4" width="14.5703125" bestFit="1" customWidth="1"/>
    <col min="5" max="5" width="17" customWidth="1"/>
    <col min="6" max="8" width="14.5703125" bestFit="1" customWidth="1"/>
    <col min="9" max="9" width="12.5703125" customWidth="1"/>
    <col min="10" max="12" width="14.140625" bestFit="1" customWidth="1"/>
  </cols>
  <sheetData>
    <row r="7" spans="1:10" x14ac:dyDescent="0.25">
      <c r="A7" s="1" t="s">
        <v>0</v>
      </c>
      <c r="B7" s="1" t="s">
        <v>23</v>
      </c>
      <c r="C7" s="1" t="s">
        <v>25</v>
      </c>
      <c r="D7" s="1" t="s">
        <v>24</v>
      </c>
      <c r="E7" s="1" t="s">
        <v>26</v>
      </c>
      <c r="F7" s="1" t="s">
        <v>27</v>
      </c>
    </row>
    <row r="8" spans="1:10" x14ac:dyDescent="0.25">
      <c r="A8" t="s">
        <v>1</v>
      </c>
      <c r="B8" s="5">
        <v>220</v>
      </c>
      <c r="C8" s="5">
        <v>220</v>
      </c>
      <c r="D8" s="5">
        <v>220</v>
      </c>
      <c r="E8" s="5">
        <v>220</v>
      </c>
      <c r="F8" s="5">
        <v>220</v>
      </c>
      <c r="H8" s="5"/>
      <c r="J8" s="5"/>
    </row>
    <row r="9" spans="1:10" x14ac:dyDescent="0.25">
      <c r="A9" t="s">
        <v>2</v>
      </c>
      <c r="B9" s="5">
        <v>660</v>
      </c>
      <c r="C9" s="5">
        <v>752</v>
      </c>
      <c r="D9" s="5">
        <v>898</v>
      </c>
      <c r="E9" s="5">
        <v>1190</v>
      </c>
      <c r="F9" s="5">
        <v>1490</v>
      </c>
      <c r="H9" s="5"/>
      <c r="J9" s="5"/>
    </row>
    <row r="10" spans="1:10" x14ac:dyDescent="0.25">
      <c r="A10" t="s">
        <v>3</v>
      </c>
      <c r="B10" s="5">
        <v>120</v>
      </c>
      <c r="C10" s="5">
        <v>120</v>
      </c>
      <c r="D10" s="5">
        <v>120</v>
      </c>
      <c r="E10" s="5">
        <v>120</v>
      </c>
      <c r="F10" s="5">
        <v>120</v>
      </c>
      <c r="H10" s="5"/>
      <c r="J10" s="5"/>
    </row>
    <row r="11" spans="1:10" x14ac:dyDescent="0.25">
      <c r="A11" t="s">
        <v>4</v>
      </c>
      <c r="B11" s="5">
        <v>380</v>
      </c>
      <c r="C11" s="5">
        <v>380</v>
      </c>
      <c r="D11" s="5">
        <v>420</v>
      </c>
      <c r="E11" s="5">
        <v>420</v>
      </c>
      <c r="F11" s="5">
        <v>420</v>
      </c>
      <c r="H11" s="5"/>
      <c r="J11" s="5"/>
    </row>
    <row r="12" spans="1:10" x14ac:dyDescent="0.25">
      <c r="A12" t="s">
        <v>5</v>
      </c>
      <c r="B12" s="4">
        <v>140</v>
      </c>
      <c r="C12" s="5">
        <v>140</v>
      </c>
      <c r="D12" s="5">
        <v>155</v>
      </c>
      <c r="E12" s="5">
        <v>155</v>
      </c>
      <c r="F12" s="5">
        <v>155</v>
      </c>
      <c r="H12" s="5"/>
      <c r="J12" s="4"/>
    </row>
    <row r="13" spans="1:10" x14ac:dyDescent="0.25">
      <c r="A13" t="s">
        <v>6</v>
      </c>
      <c r="B13" s="5">
        <v>220</v>
      </c>
      <c r="C13" s="5">
        <v>250</v>
      </c>
      <c r="D13" s="5">
        <v>300</v>
      </c>
      <c r="E13" s="5">
        <v>396</v>
      </c>
      <c r="F13" s="5">
        <v>495</v>
      </c>
      <c r="H13" s="5"/>
      <c r="J13" s="5"/>
    </row>
    <row r="14" spans="1:10" x14ac:dyDescent="0.25">
      <c r="A14" t="s">
        <v>7</v>
      </c>
      <c r="B14" s="5">
        <v>160</v>
      </c>
      <c r="C14" s="5">
        <v>160</v>
      </c>
      <c r="D14" s="5">
        <v>160</v>
      </c>
      <c r="E14" s="5">
        <v>160</v>
      </c>
      <c r="F14" s="5">
        <v>160</v>
      </c>
      <c r="H14" s="5"/>
      <c r="J14" s="5"/>
    </row>
    <row r="15" spans="1:10" x14ac:dyDescent="0.25">
      <c r="A15" t="s">
        <v>41</v>
      </c>
      <c r="B15" s="5">
        <v>7000</v>
      </c>
      <c r="C15" s="5">
        <v>7980</v>
      </c>
      <c r="D15" s="5">
        <v>9576</v>
      </c>
      <c r="E15" s="5">
        <v>12640</v>
      </c>
      <c r="F15" s="5">
        <v>15800</v>
      </c>
      <c r="H15" s="5"/>
      <c r="J15" s="5"/>
    </row>
    <row r="16" spans="1:10" x14ac:dyDescent="0.25">
      <c r="A16" s="6" t="s">
        <v>16</v>
      </c>
      <c r="B16" s="7">
        <f>SUM(B8:B15)</f>
        <v>8900</v>
      </c>
      <c r="C16" s="7">
        <f t="shared" ref="C16:F16" si="0">SUM(C8:C15)</f>
        <v>10002</v>
      </c>
      <c r="D16" s="7">
        <f t="shared" si="0"/>
        <v>11849</v>
      </c>
      <c r="E16" s="7">
        <f t="shared" si="0"/>
        <v>15301</v>
      </c>
      <c r="F16" s="7">
        <f t="shared" si="0"/>
        <v>18860</v>
      </c>
    </row>
    <row r="17" spans="1:12" x14ac:dyDescent="0.25">
      <c r="A17" s="1" t="s">
        <v>8</v>
      </c>
      <c r="B17" s="8" t="s">
        <v>9</v>
      </c>
      <c r="C17" s="8" t="s">
        <v>10</v>
      </c>
      <c r="D17" s="8" t="s">
        <v>42</v>
      </c>
      <c r="E17" s="8" t="s">
        <v>20</v>
      </c>
      <c r="F17" s="8" t="s">
        <v>11</v>
      </c>
      <c r="G17" s="8" t="s">
        <v>21</v>
      </c>
      <c r="H17" s="8" t="s">
        <v>12</v>
      </c>
      <c r="I17" s="8" t="s">
        <v>22</v>
      </c>
      <c r="J17" s="8" t="s">
        <v>13</v>
      </c>
      <c r="K17" s="8" t="s">
        <v>14</v>
      </c>
      <c r="L17" s="8" t="s">
        <v>15</v>
      </c>
    </row>
    <row r="18" spans="1:12" x14ac:dyDescent="0.25">
      <c r="A18" t="s">
        <v>31</v>
      </c>
      <c r="B18" s="4">
        <f>12/19.03</f>
        <v>0.63058328954282705</v>
      </c>
      <c r="C18" s="4">
        <v>750</v>
      </c>
      <c r="D18" s="4">
        <f>B18*C18</f>
        <v>472.9374671571203</v>
      </c>
      <c r="E18" s="4">
        <f>D18*11</f>
        <v>5202.3121387283236</v>
      </c>
      <c r="F18" s="4">
        <f>D18*22</f>
        <v>10404.624277456647</v>
      </c>
      <c r="G18" s="4">
        <f>D18*12</f>
        <v>5675.2496058854431</v>
      </c>
      <c r="H18" s="4">
        <f>D18*25</f>
        <v>11823.436678928007</v>
      </c>
      <c r="I18" s="4">
        <f>D18*15</f>
        <v>7094.0620073568043</v>
      </c>
      <c r="J18" s="4">
        <f>D18*30</f>
        <v>14188.124014713609</v>
      </c>
      <c r="K18" s="4">
        <f>D18*40</f>
        <v>18917.498686284813</v>
      </c>
      <c r="L18" s="4">
        <f>D18*50</f>
        <v>23646.873357856013</v>
      </c>
    </row>
    <row r="19" spans="1:12" x14ac:dyDescent="0.25">
      <c r="A19" t="s">
        <v>32</v>
      </c>
      <c r="B19" s="4">
        <f>30/19.03</f>
        <v>1.5764582238570677</v>
      </c>
      <c r="C19" s="4">
        <v>180</v>
      </c>
      <c r="D19" s="4">
        <f>B19*C19</f>
        <v>283.76248029427217</v>
      </c>
      <c r="E19" s="4">
        <f t="shared" ref="E19:E21" si="1">D19*11</f>
        <v>3121.3872832369939</v>
      </c>
      <c r="F19" s="4">
        <f t="shared" ref="F19:F21" si="2">D19*22</f>
        <v>6242.7745664739878</v>
      </c>
      <c r="G19" s="4">
        <f t="shared" ref="G19:G21" si="3">D19*12</f>
        <v>3405.1497635312662</v>
      </c>
      <c r="H19" s="4">
        <f t="shared" ref="H19:H21" si="4">D19*25</f>
        <v>7094.0620073568043</v>
      </c>
      <c r="I19" s="4">
        <f t="shared" ref="I19:I21" si="5">D19*15</f>
        <v>4256.4372044140828</v>
      </c>
      <c r="J19" s="4">
        <f t="shared" ref="J19:J21" si="6">D19*30</f>
        <v>8512.8744088281655</v>
      </c>
      <c r="K19" s="4">
        <f t="shared" ref="K19:K21" si="7">D19*40</f>
        <v>11350.499211770886</v>
      </c>
      <c r="L19" s="4">
        <f t="shared" ref="L19:L21" si="8">D19*50</f>
        <v>14188.124014713609</v>
      </c>
    </row>
    <row r="20" spans="1:12" x14ac:dyDescent="0.25">
      <c r="A20" t="s">
        <v>30</v>
      </c>
      <c r="B20" s="4">
        <f>250/19.03</f>
        <v>13.137151865475564</v>
      </c>
      <c r="C20" s="4">
        <v>50</v>
      </c>
      <c r="D20" s="4">
        <f>B20*C20</f>
        <v>656.85759327377821</v>
      </c>
      <c r="E20" s="4">
        <f t="shared" ref="E20" si="9">D20*11</f>
        <v>7225.4335260115604</v>
      </c>
      <c r="F20" s="4">
        <f t="shared" ref="F20" si="10">D20*22</f>
        <v>14450.867052023121</v>
      </c>
      <c r="G20" s="4">
        <f t="shared" ref="G20" si="11">D20*12</f>
        <v>7882.2911192853389</v>
      </c>
      <c r="H20" s="4">
        <f t="shared" ref="H20" si="12">D20*25</f>
        <v>16421.439831844455</v>
      </c>
      <c r="I20" s="4">
        <f t="shared" ref="I20" si="13">D20*15</f>
        <v>9852.8638991066728</v>
      </c>
      <c r="J20" s="4">
        <f t="shared" ref="J20" si="14">D20*30</f>
        <v>19705.727798213346</v>
      </c>
      <c r="K20" s="4">
        <f t="shared" ref="K20" si="15">D20*40</f>
        <v>26274.303730951127</v>
      </c>
      <c r="L20" s="4">
        <f t="shared" ref="L20" si="16">D20*50</f>
        <v>32842.879663688909</v>
      </c>
    </row>
    <row r="21" spans="1:12" x14ac:dyDescent="0.25">
      <c r="A21" t="s">
        <v>33</v>
      </c>
      <c r="B21" s="4">
        <f>400/19.03</f>
        <v>21.019442984760904</v>
      </c>
      <c r="C21" s="4">
        <v>20</v>
      </c>
      <c r="D21" s="4">
        <f t="shared" ref="D21" si="17">B21*C21</f>
        <v>420.38885969521806</v>
      </c>
      <c r="E21" s="4">
        <f t="shared" si="1"/>
        <v>4624.277456647399</v>
      </c>
      <c r="F21" s="4">
        <f t="shared" si="2"/>
        <v>9248.5549132947981</v>
      </c>
      <c r="G21" s="4">
        <f t="shared" si="3"/>
        <v>5044.6663163426165</v>
      </c>
      <c r="H21" s="4">
        <f t="shared" si="4"/>
        <v>10509.721492380451</v>
      </c>
      <c r="I21" s="4">
        <f t="shared" si="5"/>
        <v>6305.8328954282706</v>
      </c>
      <c r="J21" s="4">
        <f t="shared" si="6"/>
        <v>12611.665790856541</v>
      </c>
      <c r="K21" s="4">
        <f t="shared" si="7"/>
        <v>16815.554387808723</v>
      </c>
      <c r="L21" s="4">
        <f t="shared" si="8"/>
        <v>21019.442984760903</v>
      </c>
    </row>
    <row r="22" spans="1:12" x14ac:dyDescent="0.25">
      <c r="A22" s="1" t="s">
        <v>29</v>
      </c>
      <c r="C22" s="6" t="s">
        <v>16</v>
      </c>
      <c r="D22" s="2">
        <f>SUM(D18:D21)</f>
        <v>1833.946400420389</v>
      </c>
      <c r="E22" s="3">
        <f t="shared" ref="E22" si="18">SUM(E18:E21)</f>
        <v>20173.410404624276</v>
      </c>
      <c r="F22" s="3">
        <f t="shared" ref="F22:L22" si="19">SUM(F18:F21)</f>
        <v>40346.820809248551</v>
      </c>
      <c r="G22" s="3">
        <f t="shared" ref="G22" si="20">SUM(G18:G21)</f>
        <v>22007.356805044667</v>
      </c>
      <c r="H22" s="3">
        <f t="shared" si="19"/>
        <v>45848.66001050971</v>
      </c>
      <c r="I22" s="3">
        <f t="shared" ref="I22" si="21">SUM(I18:I21)</f>
        <v>27509.196006305829</v>
      </c>
      <c r="J22" s="3">
        <f t="shared" si="19"/>
        <v>55018.392012611657</v>
      </c>
      <c r="K22" s="3">
        <f t="shared" si="19"/>
        <v>73357.856016815553</v>
      </c>
      <c r="L22" s="3">
        <f t="shared" si="19"/>
        <v>91697.320021019419</v>
      </c>
    </row>
    <row r="23" spans="1:12" x14ac:dyDescent="0.25">
      <c r="A23" s="1" t="s">
        <v>28</v>
      </c>
      <c r="C23" s="6"/>
      <c r="D23" s="2"/>
      <c r="E23" s="3">
        <v>13754.23121387283</v>
      </c>
      <c r="F23" s="3">
        <v>27508.462427745661</v>
      </c>
      <c r="G23" s="3">
        <v>15004.615869679454</v>
      </c>
      <c r="H23" s="3">
        <v>31259.616395165518</v>
      </c>
      <c r="I23" s="3">
        <v>18340.380977404096</v>
      </c>
      <c r="J23" s="3">
        <v>36680.761954808193</v>
      </c>
      <c r="K23" s="3">
        <v>55018.392012611665</v>
      </c>
      <c r="L23" s="3">
        <v>68772.990015764561</v>
      </c>
    </row>
    <row r="24" spans="1:12" x14ac:dyDescent="0.25">
      <c r="C24" s="6"/>
      <c r="D24" s="2"/>
      <c r="E24" s="3"/>
      <c r="F24" s="3"/>
      <c r="G24" s="3"/>
      <c r="H24" s="3"/>
      <c r="I24" s="3"/>
      <c r="J24" s="3"/>
      <c r="K24" s="3"/>
      <c r="L24" s="3"/>
    </row>
    <row r="26" spans="1:12" x14ac:dyDescent="0.25">
      <c r="B26" s="8" t="s">
        <v>35</v>
      </c>
      <c r="C26" s="8" t="s">
        <v>36</v>
      </c>
      <c r="D26" s="8" t="s">
        <v>37</v>
      </c>
      <c r="E26" s="8" t="s">
        <v>38</v>
      </c>
      <c r="F26" s="8" t="s">
        <v>39</v>
      </c>
    </row>
    <row r="27" spans="1:12" x14ac:dyDescent="0.25">
      <c r="A27" s="1" t="s">
        <v>34</v>
      </c>
      <c r="B27" s="3">
        <v>3472.64</v>
      </c>
      <c r="C27" s="3">
        <v>3517.14</v>
      </c>
      <c r="D27" s="3">
        <v>3563.15</v>
      </c>
      <c r="E27" s="3">
        <v>3658.8</v>
      </c>
      <c r="F27" s="3">
        <v>3706.36</v>
      </c>
    </row>
    <row r="28" spans="1:12" x14ac:dyDescent="0.25">
      <c r="B28" s="8" t="s">
        <v>35</v>
      </c>
      <c r="C28" s="8" t="s">
        <v>36</v>
      </c>
      <c r="D28" s="8" t="s">
        <v>37</v>
      </c>
      <c r="E28" s="8" t="s">
        <v>38</v>
      </c>
      <c r="F28" s="8" t="s">
        <v>39</v>
      </c>
    </row>
    <row r="29" spans="1:12" x14ac:dyDescent="0.25">
      <c r="A29" s="1" t="s">
        <v>40</v>
      </c>
      <c r="B29" s="3">
        <v>6795.28</v>
      </c>
      <c r="C29" s="3">
        <v>7270.9495999999999</v>
      </c>
      <c r="D29" s="3">
        <v>8054.63</v>
      </c>
      <c r="E29" s="3">
        <v>10022.379999999999</v>
      </c>
      <c r="F29" s="3">
        <v>10824.170399999999</v>
      </c>
      <c r="G29" s="3"/>
    </row>
    <row r="31" spans="1:12" x14ac:dyDescent="0.25">
      <c r="A31" s="1" t="s">
        <v>60</v>
      </c>
      <c r="C31" s="9"/>
      <c r="F31" s="9"/>
    </row>
    <row r="33" spans="2:6" x14ac:dyDescent="0.25">
      <c r="B33" s="22">
        <f>B27*1.5</f>
        <v>5208.96</v>
      </c>
      <c r="C33" s="22">
        <f t="shared" ref="C33:F33" si="22">C27*1.5</f>
        <v>5275.71</v>
      </c>
      <c r="D33" s="22">
        <f t="shared" si="22"/>
        <v>5344.7250000000004</v>
      </c>
      <c r="E33" s="22">
        <f t="shared" si="22"/>
        <v>5488.2000000000007</v>
      </c>
      <c r="F33" s="22">
        <f t="shared" si="22"/>
        <v>5559.54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N44"/>
  <sheetViews>
    <sheetView tabSelected="1" zoomScale="106" zoomScaleNormal="106" workbookViewId="0">
      <selection activeCell="B17" sqref="B17"/>
    </sheetView>
  </sheetViews>
  <sheetFormatPr baseColWidth="10" defaultRowHeight="15" x14ac:dyDescent="0.25"/>
  <cols>
    <col min="1" max="1" width="48" customWidth="1"/>
    <col min="2" max="2" width="14.7109375" customWidth="1"/>
    <col min="3" max="3" width="14.5703125" customWidth="1"/>
    <col min="4" max="5" width="14.7109375" bestFit="1" customWidth="1"/>
    <col min="6" max="8" width="14.5703125" bestFit="1" customWidth="1"/>
    <col min="9" max="9" width="13.140625" bestFit="1" customWidth="1"/>
    <col min="10" max="10" width="14.140625" bestFit="1" customWidth="1"/>
    <col min="11" max="13" width="14.7109375" bestFit="1" customWidth="1"/>
  </cols>
  <sheetData>
    <row r="7" spans="1:10" x14ac:dyDescent="0.25">
      <c r="A7" s="1" t="s">
        <v>0</v>
      </c>
      <c r="B7" s="8" t="s">
        <v>37</v>
      </c>
      <c r="C7" s="8" t="s">
        <v>38</v>
      </c>
      <c r="D7" s="8" t="s">
        <v>39</v>
      </c>
      <c r="E7" s="8"/>
      <c r="F7" s="8"/>
    </row>
    <row r="8" spans="1:10" x14ac:dyDescent="0.25">
      <c r="A8" t="s">
        <v>1</v>
      </c>
      <c r="B8" s="5">
        <v>35050</v>
      </c>
      <c r="C8" s="5">
        <v>9200</v>
      </c>
      <c r="D8" s="5">
        <v>10000</v>
      </c>
      <c r="E8" s="5"/>
      <c r="F8" s="5"/>
      <c r="G8" s="5"/>
      <c r="H8" s="5"/>
      <c r="J8" s="5"/>
    </row>
    <row r="9" spans="1:10" x14ac:dyDescent="0.25">
      <c r="A9" t="s">
        <v>46</v>
      </c>
      <c r="B9" s="5">
        <f>0.24*62500</f>
        <v>15000</v>
      </c>
      <c r="C9" s="5">
        <f>0.24*160000</f>
        <v>38400</v>
      </c>
      <c r="D9" s="5">
        <f>0.24*250000</f>
        <v>60000</v>
      </c>
      <c r="E9" s="5"/>
      <c r="F9" s="5"/>
      <c r="G9" s="5"/>
      <c r="H9" s="5"/>
      <c r="J9" s="5"/>
    </row>
    <row r="10" spans="1:10" x14ac:dyDescent="0.25">
      <c r="A10" t="s">
        <v>3</v>
      </c>
      <c r="B10" s="5">
        <v>7345</v>
      </c>
      <c r="C10" s="5">
        <v>17590</v>
      </c>
      <c r="D10" s="5">
        <v>26945</v>
      </c>
      <c r="E10" s="5"/>
      <c r="F10" s="5"/>
      <c r="G10" s="5"/>
      <c r="H10" s="5"/>
      <c r="J10" s="5"/>
    </row>
    <row r="11" spans="1:10" x14ac:dyDescent="0.25">
      <c r="A11" t="s">
        <v>4</v>
      </c>
      <c r="B11" s="5">
        <v>21000</v>
      </c>
      <c r="C11" s="5">
        <v>53760</v>
      </c>
      <c r="D11" s="5">
        <v>84000</v>
      </c>
      <c r="E11" s="5"/>
      <c r="F11" s="5"/>
      <c r="G11" s="5"/>
      <c r="H11" s="5"/>
      <c r="J11" s="5"/>
    </row>
    <row r="12" spans="1:10" x14ac:dyDescent="0.25">
      <c r="A12" t="s">
        <v>5</v>
      </c>
      <c r="B12" s="5">
        <v>12000</v>
      </c>
      <c r="C12" s="5">
        <v>30720</v>
      </c>
      <c r="D12" s="5">
        <v>48000</v>
      </c>
      <c r="E12" s="5"/>
      <c r="F12" s="5"/>
      <c r="G12" s="5"/>
      <c r="H12" s="5"/>
      <c r="J12" s="4"/>
    </row>
    <row r="13" spans="1:10" x14ac:dyDescent="0.25">
      <c r="A13" t="s">
        <v>6</v>
      </c>
      <c r="B13" s="5">
        <v>28900</v>
      </c>
      <c r="C13" s="5">
        <v>41290</v>
      </c>
      <c r="D13" s="5">
        <v>49540</v>
      </c>
      <c r="E13" s="5"/>
      <c r="F13" s="5"/>
      <c r="G13" s="5"/>
      <c r="H13" s="5"/>
      <c r="J13" s="5"/>
    </row>
    <row r="14" spans="1:10" x14ac:dyDescent="0.25">
      <c r="A14" t="s">
        <v>7</v>
      </c>
      <c r="B14" s="5">
        <v>1300</v>
      </c>
      <c r="C14" s="5">
        <v>1300</v>
      </c>
      <c r="D14" s="5">
        <v>1300</v>
      </c>
      <c r="E14" s="5"/>
      <c r="F14" s="5"/>
      <c r="G14" s="5"/>
      <c r="H14" s="5"/>
      <c r="J14" s="5"/>
    </row>
    <row r="15" spans="1:10" x14ac:dyDescent="0.25">
      <c r="A15" t="s">
        <v>41</v>
      </c>
      <c r="B15" s="5">
        <v>37760</v>
      </c>
      <c r="C15" s="5">
        <v>96680</v>
      </c>
      <c r="D15" s="5">
        <v>151070</v>
      </c>
      <c r="E15" s="5"/>
      <c r="F15" s="5"/>
      <c r="G15" s="5"/>
      <c r="H15" s="5"/>
      <c r="J15" s="5"/>
    </row>
    <row r="16" spans="1:10" x14ac:dyDescent="0.25">
      <c r="A16" t="s">
        <v>55</v>
      </c>
      <c r="B16" s="5">
        <f>D28</f>
        <v>1062500</v>
      </c>
      <c r="C16" s="5">
        <f>D29</f>
        <v>3060000</v>
      </c>
      <c r="D16" s="5">
        <f>D30</f>
        <v>4250000</v>
      </c>
      <c r="E16" s="5"/>
      <c r="F16" s="5"/>
      <c r="G16" s="5"/>
      <c r="H16" s="5"/>
      <c r="J16" s="5"/>
    </row>
    <row r="17" spans="1:14" x14ac:dyDescent="0.25">
      <c r="A17" s="6" t="s">
        <v>16</v>
      </c>
      <c r="B17" s="7">
        <f>SUM(B8:B16)</f>
        <v>1220855</v>
      </c>
      <c r="C17" s="7">
        <f t="shared" ref="C17:D17" si="0">SUM(C8:C16)</f>
        <v>3348940</v>
      </c>
      <c r="D17" s="7">
        <f t="shared" si="0"/>
        <v>4680855</v>
      </c>
      <c r="E17" s="7"/>
      <c r="F17" s="5"/>
      <c r="G17" s="5"/>
      <c r="H17" s="5"/>
    </row>
    <row r="18" spans="1:14" x14ac:dyDescent="0.25">
      <c r="C18" s="6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x14ac:dyDescent="0.25">
      <c r="B19" s="19" t="s">
        <v>35</v>
      </c>
      <c r="C19" s="19" t="s">
        <v>36</v>
      </c>
      <c r="D19" s="19" t="s">
        <v>37</v>
      </c>
      <c r="E19" s="20" t="s">
        <v>53</v>
      </c>
      <c r="F19" s="20" t="s">
        <v>39</v>
      </c>
      <c r="G19" s="11"/>
      <c r="H19" s="3"/>
      <c r="I19" s="3"/>
      <c r="J19" s="3"/>
      <c r="K19" s="3"/>
      <c r="L19" s="3"/>
      <c r="M19" s="3"/>
      <c r="N19" s="3"/>
    </row>
    <row r="20" spans="1:14" x14ac:dyDescent="0.25">
      <c r="A20" s="16" t="s">
        <v>51</v>
      </c>
      <c r="B20" s="13">
        <f>B17*0.05</f>
        <v>61042.75</v>
      </c>
      <c r="C20" s="18">
        <f>B17*0.05</f>
        <v>61042.75</v>
      </c>
      <c r="D20" s="13">
        <f>0.15*B17</f>
        <v>183128.25</v>
      </c>
      <c r="E20" s="13">
        <f>0.15*C17</f>
        <v>502341</v>
      </c>
      <c r="F20" s="13">
        <f>0.15*D17</f>
        <v>702128.25</v>
      </c>
      <c r="G20" s="3"/>
      <c r="H20" s="3"/>
      <c r="I20" s="3"/>
      <c r="J20" s="3"/>
      <c r="K20" s="3"/>
      <c r="L20" s="3"/>
      <c r="M20" s="3"/>
      <c r="N20" s="3"/>
    </row>
    <row r="21" spans="1:14" x14ac:dyDescent="0.25">
      <c r="A21" s="16" t="s">
        <v>52</v>
      </c>
      <c r="B21" s="13">
        <f>B20*2</f>
        <v>122085.5</v>
      </c>
      <c r="C21" s="13">
        <f t="shared" ref="C21:F21" si="1">C20*2</f>
        <v>122085.5</v>
      </c>
      <c r="D21" s="13">
        <f t="shared" si="1"/>
        <v>366256.5</v>
      </c>
      <c r="E21" s="13">
        <f t="shared" si="1"/>
        <v>1004682</v>
      </c>
      <c r="F21" s="13">
        <f t="shared" si="1"/>
        <v>1404256.5</v>
      </c>
      <c r="G21" s="3"/>
      <c r="H21" s="3"/>
      <c r="I21" s="3"/>
      <c r="J21" s="3"/>
      <c r="K21" s="3"/>
      <c r="L21" s="3"/>
      <c r="M21" s="3"/>
      <c r="N21" s="3"/>
    </row>
    <row r="22" spans="1:14" x14ac:dyDescent="0.25">
      <c r="A22" s="16" t="s">
        <v>54</v>
      </c>
      <c r="B22" s="13"/>
      <c r="C22" s="13"/>
      <c r="D22" s="13">
        <v>183128.25</v>
      </c>
      <c r="E22" s="13">
        <v>502341</v>
      </c>
      <c r="F22" s="13">
        <v>702128.25</v>
      </c>
      <c r="G22" s="3"/>
      <c r="H22" s="3"/>
      <c r="I22" s="3"/>
      <c r="J22" s="3"/>
      <c r="K22" s="3"/>
      <c r="L22" s="3"/>
      <c r="M22" s="3"/>
      <c r="N22" s="3"/>
    </row>
    <row r="23" spans="1:14" x14ac:dyDescent="0.25">
      <c r="C23" s="6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x14ac:dyDescent="0.25">
      <c r="C24" s="6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x14ac:dyDescent="0.25">
      <c r="C25" s="5"/>
      <c r="F25" s="10"/>
      <c r="G25" s="9"/>
    </row>
    <row r="26" spans="1:14" x14ac:dyDescent="0.25">
      <c r="A26" s="1" t="s">
        <v>17</v>
      </c>
      <c r="B26" t="s">
        <v>18</v>
      </c>
      <c r="C26" t="s">
        <v>9</v>
      </c>
      <c r="D26" s="1" t="s">
        <v>19</v>
      </c>
      <c r="E26" s="1"/>
      <c r="F26" s="1"/>
      <c r="G26" s="1"/>
    </row>
    <row r="27" spans="1:14" x14ac:dyDescent="0.25">
      <c r="A27" t="s">
        <v>43</v>
      </c>
      <c r="B27" s="4">
        <f>250*250</f>
        <v>62500</v>
      </c>
      <c r="C27" s="4">
        <v>17</v>
      </c>
      <c r="D27" s="3">
        <f t="shared" ref="D27:D30" si="2">B27*C27</f>
        <v>1062500</v>
      </c>
      <c r="E27" s="3"/>
      <c r="F27" s="3"/>
      <c r="G27" s="3"/>
    </row>
    <row r="28" spans="1:14" x14ac:dyDescent="0.25">
      <c r="A28" t="s">
        <v>45</v>
      </c>
      <c r="B28" s="4">
        <f>250*250</f>
        <v>62500</v>
      </c>
      <c r="C28" s="4">
        <v>17</v>
      </c>
      <c r="D28" s="3">
        <f t="shared" ref="D28" si="3">B28*C28</f>
        <v>1062500</v>
      </c>
      <c r="E28" s="3"/>
      <c r="F28" s="3"/>
      <c r="G28" s="3"/>
    </row>
    <row r="29" spans="1:14" x14ac:dyDescent="0.25">
      <c r="A29" t="s">
        <v>61</v>
      </c>
      <c r="B29" s="4">
        <f>400*450</f>
        <v>180000</v>
      </c>
      <c r="C29" s="4">
        <v>17</v>
      </c>
      <c r="D29" s="3">
        <f t="shared" si="2"/>
        <v>3060000</v>
      </c>
      <c r="E29" s="3"/>
      <c r="F29" s="3"/>
      <c r="G29" s="3"/>
    </row>
    <row r="30" spans="1:14" x14ac:dyDescent="0.25">
      <c r="A30" t="s">
        <v>44</v>
      </c>
      <c r="B30" s="4">
        <f>500*500</f>
        <v>250000</v>
      </c>
      <c r="C30" s="4">
        <v>17</v>
      </c>
      <c r="D30" s="3">
        <f t="shared" si="2"/>
        <v>4250000</v>
      </c>
      <c r="E30" s="3"/>
      <c r="F30" s="3"/>
      <c r="G30" s="3"/>
    </row>
    <row r="32" spans="1:14" x14ac:dyDescent="0.25">
      <c r="B32" s="17" t="s">
        <v>35</v>
      </c>
      <c r="C32" s="17" t="s">
        <v>36</v>
      </c>
      <c r="D32" s="17" t="s">
        <v>37</v>
      </c>
      <c r="E32" s="17" t="s">
        <v>38</v>
      </c>
      <c r="F32" s="17" t="s">
        <v>39</v>
      </c>
    </row>
    <row r="33" spans="1:8" x14ac:dyDescent="0.25">
      <c r="A33" s="12" t="s">
        <v>47</v>
      </c>
      <c r="B33" s="13">
        <v>43944</v>
      </c>
      <c r="C33" s="13">
        <v>43944</v>
      </c>
      <c r="D33" s="13">
        <v>46768</v>
      </c>
      <c r="E33" s="13">
        <v>50337</v>
      </c>
      <c r="F33" s="13">
        <v>54162.61</v>
      </c>
      <c r="G33" s="9"/>
      <c r="H33" s="9"/>
    </row>
    <row r="34" spans="1:8" ht="30" x14ac:dyDescent="0.25">
      <c r="A34" s="14" t="s">
        <v>48</v>
      </c>
      <c r="B34" s="15"/>
      <c r="C34" s="16"/>
      <c r="D34" s="13">
        <v>50268</v>
      </c>
      <c r="E34" s="13">
        <v>54123</v>
      </c>
      <c r="F34" s="13">
        <v>58236.35</v>
      </c>
      <c r="G34" s="9"/>
    </row>
    <row r="35" spans="1:8" ht="30" x14ac:dyDescent="0.25">
      <c r="A35" s="14" t="s">
        <v>56</v>
      </c>
      <c r="B35" s="15"/>
      <c r="C35" s="16"/>
      <c r="D35" s="13">
        <v>25134</v>
      </c>
      <c r="E35" s="13">
        <v>27061.5</v>
      </c>
      <c r="F35" s="13">
        <v>29118.18</v>
      </c>
      <c r="G35" s="9"/>
    </row>
    <row r="36" spans="1:8" ht="30" x14ac:dyDescent="0.25">
      <c r="A36" s="14" t="s">
        <v>57</v>
      </c>
      <c r="B36" s="21"/>
      <c r="C36" s="21"/>
      <c r="D36" s="13">
        <v>25134</v>
      </c>
      <c r="E36" s="13">
        <v>27061.5</v>
      </c>
      <c r="F36" s="13">
        <v>29118.18</v>
      </c>
      <c r="G36" s="9"/>
    </row>
    <row r="37" spans="1:8" x14ac:dyDescent="0.25">
      <c r="A37" s="12" t="s">
        <v>49</v>
      </c>
      <c r="B37" s="13">
        <v>59906</v>
      </c>
      <c r="C37" s="13">
        <v>59906</v>
      </c>
      <c r="D37" s="13">
        <v>63234.29</v>
      </c>
      <c r="E37" s="13">
        <v>68206.259999999995</v>
      </c>
      <c r="F37" s="13">
        <v>74413.03</v>
      </c>
      <c r="G37" s="3"/>
      <c r="H37" s="3"/>
    </row>
    <row r="38" spans="1:8" x14ac:dyDescent="0.25">
      <c r="A38" s="12" t="s">
        <v>50</v>
      </c>
      <c r="B38" s="16"/>
      <c r="C38" s="16"/>
      <c r="D38" s="13">
        <v>73218.649999999994</v>
      </c>
      <c r="E38" s="13">
        <v>79874</v>
      </c>
      <c r="F38" s="13">
        <v>87142.53</v>
      </c>
      <c r="G38" s="3"/>
    </row>
    <row r="39" spans="1:8" x14ac:dyDescent="0.25">
      <c r="A39" s="12" t="s">
        <v>58</v>
      </c>
      <c r="B39" s="16"/>
      <c r="C39" s="16"/>
      <c r="D39" s="13">
        <v>36609.33</v>
      </c>
      <c r="E39" s="13"/>
      <c r="F39" s="13"/>
      <c r="G39" s="3"/>
    </row>
    <row r="40" spans="1:8" x14ac:dyDescent="0.25">
      <c r="A40" s="12" t="s">
        <v>59</v>
      </c>
      <c r="B40" s="21"/>
      <c r="C40" s="21"/>
      <c r="D40" s="13">
        <v>36609.33</v>
      </c>
      <c r="E40" s="13"/>
      <c r="F40" s="13"/>
    </row>
    <row r="43" spans="1:8" x14ac:dyDescent="0.25">
      <c r="A43" s="23" t="s">
        <v>62</v>
      </c>
      <c r="D43" s="22">
        <f>D34*0.8</f>
        <v>40214.400000000001</v>
      </c>
    </row>
    <row r="44" spans="1:8" x14ac:dyDescent="0.25">
      <c r="A44" s="23" t="s">
        <v>63</v>
      </c>
      <c r="D44" s="22">
        <f>0.5*D38</f>
        <v>36609.324999999997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LINEAS</vt:lpstr>
      <vt:lpstr>SUBESTACIONES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FAMILIA GARCIA</dc:creator>
  <cp:lastModifiedBy>FAMILIA GARCIA</cp:lastModifiedBy>
  <dcterms:created xsi:type="dcterms:W3CDTF">2018-08-04T17:28:10Z</dcterms:created>
  <dcterms:modified xsi:type="dcterms:W3CDTF">2018-10-09T02:47:48Z</dcterms:modified>
</cp:coreProperties>
</file>